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9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<sst xmlns="http://schemas.openxmlformats.org/spreadsheetml/2006/main" count="54" uniqueCount="31">
  <si>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ESERCITAZIONE SCADENZA COMUNE PRESTABILITA E SCADENZA ADEGUATA</t>
  </si>
  <si>
    <t>L' impresa X ha acquistato dall'impresa Y lr seguenti forniture di merci:</t>
  </si>
  <si>
    <t>fatt n180 per merci € 8000 IVA 22% sconto3%+10% regolamento a 3 mesi</t>
  </si>
  <si>
    <t>a)</t>
  </si>
  <si>
    <t>b)</t>
  </si>
  <si>
    <t>c)</t>
  </si>
  <si>
    <t>d)</t>
  </si>
  <si>
    <t xml:space="preserve">i due contraenti si accordano per pagare il totale delle somme dovute in una unica data </t>
  </si>
  <si>
    <t>trovare la scadenza adeguata</t>
  </si>
  <si>
    <t>sp doc</t>
  </si>
  <si>
    <t>reg</t>
  </si>
  <si>
    <t>sp non d</t>
  </si>
  <si>
    <t xml:space="preserve">sconto </t>
  </si>
  <si>
    <t>fatt n° 165 per merci € 3800 IVA 10%, sconto 5% regolamento a 45 giorni</t>
  </si>
  <si>
    <t>fatt n° 140 per merci € 6200 IVA 22% spese non doc € 150; regolamento a 90 giorni</t>
  </si>
  <si>
    <t>merci</t>
  </si>
  <si>
    <t>mer sc</t>
  </si>
  <si>
    <t>sconto</t>
  </si>
  <si>
    <t>merci scontate</t>
  </si>
  <si>
    <t xml:space="preserve">iva </t>
  </si>
  <si>
    <t>capitali</t>
  </si>
  <si>
    <t>scadenze</t>
  </si>
  <si>
    <t>giorni</t>
  </si>
  <si>
    <t>numeri</t>
  </si>
  <si>
    <t>scadenza comune prestabilita</t>
  </si>
  <si>
    <t>I due contraenti si accordano per effettuare il pagamento in una unica soluzione (tasso 4%) il</t>
  </si>
  <si>
    <t>epoca</t>
  </si>
  <si>
    <t>sc adeguata</t>
  </si>
  <si>
    <t>fatt n° 125 per merci € 4500 IVA 4% spese documentate € 150; regolamento a 1 mese</t>
  </si>
  <si>
    <t xml:space="preserve"> anno bisestile</t>
  </si>
  <si>
    <t>giorni anno bis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</si>
</sst>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38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6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0" fillId="0" borderId="14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16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6" fontId="0" fillId="0" borderId="20" xfId="0" applyNumberFormat="1" applyBorder="1" applyAlignment="1">
      <alignment/>
    </xf>
    <xf numFmtId="16" fontId="0" fillId="0" borderId="21" xfId="0" applyNumberFormat="1" applyBorder="1" applyAlignment="1">
      <alignment/>
    </xf>
    <xf numFmtId="1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2" fillId="0" borderId="20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" fontId="0" fillId="33" borderId="0" xfId="0" applyNumberFormat="1" applyFill="1" applyAlignment="1">
      <alignment/>
    </xf>
    <xf numFmtId="16" fontId="2" fillId="33" borderId="0" xfId="0" applyNumberFormat="1" applyFont="1" applyFill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16" fontId="0" fillId="34" borderId="20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16" fontId="0" fillId="34" borderId="21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16" fontId="0" fillId="34" borderId="22" xfId="0" applyNumberFormat="1" applyFill="1" applyBorder="1" applyAlignment="1">
      <alignment/>
    </xf>
    <xf numFmtId="1" fontId="0" fillId="34" borderId="22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200" zoomScaleNormal="200" zoomScalePageLayoutView="0" workbookViewId="0" topLeftCell="J32">
      <selection activeCell="J40" sqref="J40"/>
    </sheetView>
  </sheetViews>
  <sheetFormatPr defaultColWidth="9.140625" defaultRowHeight="12.75"/>
  <cols>
    <col min="1" max="1" width="7.00390625" style="0" customWidth="1"/>
    <col min="3" max="3" width="10.28125" style="0" customWidth="1"/>
    <col min="6" max="6" width="7.8515625" style="0" customWidth="1"/>
    <col min="8" max="8" width="10.7109375" style="0" customWidth="1"/>
    <col min="9" max="9" width="10.28125" style="0" customWidth="1"/>
    <col min="10" max="10" width="13.140625" style="0" customWidth="1"/>
    <col min="13" max="13" width="13.140625" style="0" customWidth="1"/>
    <col min="14" max="14" width="12.7109375" style="0" customWidth="1"/>
  </cols>
  <sheetData>
    <row r="1" spans="1:9" ht="12.75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3" spans="1:15" ht="12.75">
      <c r="A3" t="s">
        <v>1</v>
      </c>
      <c r="J3" s="24" t="s">
        <v>20</v>
      </c>
      <c r="K3" s="24" t="s">
        <v>21</v>
      </c>
      <c r="L3" s="24" t="s">
        <v>22</v>
      </c>
      <c r="M3" s="24" t="s">
        <v>23</v>
      </c>
      <c r="O3" s="22" t="s">
        <v>24</v>
      </c>
    </row>
    <row r="4" spans="10:15" ht="12.75">
      <c r="J4" s="27">
        <f>B24</f>
        <v>4830</v>
      </c>
      <c r="K4" s="33">
        <f>B26</f>
        <v>42057</v>
      </c>
      <c r="L4" s="30">
        <f>O$4-K4</f>
        <v>276</v>
      </c>
      <c r="M4" s="27">
        <f>J4*L4</f>
        <v>1333080</v>
      </c>
      <c r="O4" s="48">
        <v>42333</v>
      </c>
    </row>
    <row r="5" spans="1:13" ht="12.75">
      <c r="A5" s="2">
        <v>42026</v>
      </c>
      <c r="B5" t="s">
        <v>28</v>
      </c>
      <c r="J5" s="28">
        <f>E24</f>
        <v>7747</v>
      </c>
      <c r="K5" s="34">
        <f>E26</f>
        <v>42247</v>
      </c>
      <c r="L5" s="31">
        <f>O$4-K5</f>
        <v>86</v>
      </c>
      <c r="M5" s="28">
        <f>J5*L5</f>
        <v>666242</v>
      </c>
    </row>
    <row r="6" spans="1:13" ht="12.75">
      <c r="A6" s="2">
        <v>42157</v>
      </c>
      <c r="B6" t="s">
        <v>14</v>
      </c>
      <c r="J6" s="28">
        <f>H24</f>
        <v>3971</v>
      </c>
      <c r="K6" s="34">
        <f>H26</f>
        <v>42245</v>
      </c>
      <c r="L6" s="31">
        <f>O$4-K6</f>
        <v>88</v>
      </c>
      <c r="M6" s="28">
        <f>J6*L6</f>
        <v>349448</v>
      </c>
    </row>
    <row r="7" spans="1:13" ht="12.75">
      <c r="A7" s="2">
        <v>42200</v>
      </c>
      <c r="B7" t="s">
        <v>13</v>
      </c>
      <c r="J7" s="36">
        <f>C32</f>
        <v>8520.48</v>
      </c>
      <c r="K7" s="35">
        <f>C34</f>
        <v>42328</v>
      </c>
      <c r="L7" s="32">
        <f>O$4-K7</f>
        <v>5</v>
      </c>
      <c r="M7" s="29">
        <f>J7*L7</f>
        <v>42602.399999999994</v>
      </c>
    </row>
    <row r="8" spans="1:13" ht="12.75">
      <c r="A8" s="2">
        <v>42236</v>
      </c>
      <c r="B8" t="s">
        <v>2</v>
      </c>
      <c r="J8" s="37">
        <f>SUM(J4:J7)</f>
        <v>25068.48</v>
      </c>
      <c r="K8" s="18"/>
      <c r="L8" s="18"/>
      <c r="M8" s="11">
        <f>SUM(M4:M7)</f>
        <v>2391372.4</v>
      </c>
    </row>
    <row r="9" spans="10:13" ht="12.75">
      <c r="J9" s="36">
        <f>M8*4/36500</f>
        <v>262.0682082191781</v>
      </c>
      <c r="K9" s="18"/>
      <c r="L9" s="18"/>
      <c r="M9" s="10"/>
    </row>
    <row r="10" spans="1:13" ht="12.75">
      <c r="A10" t="s">
        <v>25</v>
      </c>
      <c r="J10" s="38">
        <f>SUM(J8:J9)</f>
        <v>25330.548208219177</v>
      </c>
      <c r="K10" s="3"/>
      <c r="L10" s="3"/>
      <c r="M10" s="8"/>
    </row>
    <row r="11" spans="1:2" ht="12.75">
      <c r="A11" t="s">
        <v>3</v>
      </c>
      <c r="B11" s="47">
        <v>42333</v>
      </c>
    </row>
    <row r="12" spans="1:2" ht="12.75">
      <c r="A12" t="s">
        <v>4</v>
      </c>
      <c r="B12" s="1">
        <v>42039</v>
      </c>
    </row>
    <row r="13" spans="1:15" ht="12.75">
      <c r="A13" t="s">
        <v>5</v>
      </c>
      <c r="B13" s="1">
        <v>42246</v>
      </c>
      <c r="J13" s="24" t="s">
        <v>20</v>
      </c>
      <c r="K13" s="24" t="s">
        <v>21</v>
      </c>
      <c r="L13" s="24" t="s">
        <v>22</v>
      </c>
      <c r="M13" s="24" t="s">
        <v>23</v>
      </c>
      <c r="O13" s="22" t="s">
        <v>24</v>
      </c>
    </row>
    <row r="14" spans="1:15" ht="12.75">
      <c r="A14" t="s">
        <v>6</v>
      </c>
      <c r="B14" s="1">
        <v>42039</v>
      </c>
      <c r="C14" t="s">
        <v>29</v>
      </c>
      <c r="J14" s="27">
        <v>4830</v>
      </c>
      <c r="K14" s="33">
        <v>42057</v>
      </c>
      <c r="L14" s="30">
        <f>O$14-K14</f>
        <v>-18</v>
      </c>
      <c r="M14" s="27">
        <f>J14*L14</f>
        <v>-86940</v>
      </c>
      <c r="O14" s="48">
        <v>42039</v>
      </c>
    </row>
    <row r="15" spans="10:13" ht="12.75">
      <c r="J15" s="28">
        <v>7747</v>
      </c>
      <c r="K15" s="34">
        <v>42247</v>
      </c>
      <c r="L15" s="30">
        <f>O$14-K15</f>
        <v>-208</v>
      </c>
      <c r="M15" s="27">
        <f>J15*L15</f>
        <v>-1611376</v>
      </c>
    </row>
    <row r="16" spans="1:13" ht="12.75">
      <c r="A16" t="s">
        <v>7</v>
      </c>
      <c r="J16" s="28">
        <v>3971</v>
      </c>
      <c r="K16" s="34">
        <v>42245</v>
      </c>
      <c r="L16" s="30">
        <f>O$14-K16</f>
        <v>-206</v>
      </c>
      <c r="M16" s="27">
        <f>J16*L16</f>
        <v>-818026</v>
      </c>
    </row>
    <row r="17" spans="1:13" ht="12.75">
      <c r="A17" t="s">
        <v>8</v>
      </c>
      <c r="J17" s="36">
        <v>8520.48</v>
      </c>
      <c r="K17" s="35">
        <v>42328</v>
      </c>
      <c r="L17" s="30">
        <f>O$14-K17</f>
        <v>-289</v>
      </c>
      <c r="M17" s="39">
        <f>J17*L17</f>
        <v>-2462418.7199999997</v>
      </c>
    </row>
    <row r="18" spans="10:13" ht="12.75">
      <c r="J18" s="37">
        <f>SUM(J14:J17)</f>
        <v>25068.48</v>
      </c>
      <c r="K18" s="18"/>
      <c r="L18" s="18"/>
      <c r="M18" s="11">
        <f>SUM(M14:M17)</f>
        <v>-4978760.72</v>
      </c>
    </row>
    <row r="19" spans="10:13" ht="12.75">
      <c r="J19" s="36">
        <f>M18*4/36500</f>
        <v>-545.6176131506849</v>
      </c>
      <c r="K19" s="18"/>
      <c r="L19" s="18"/>
      <c r="M19" s="10"/>
    </row>
    <row r="20" spans="1:13" ht="12.75">
      <c r="A20" s="5" t="s">
        <v>15</v>
      </c>
      <c r="B20" s="6">
        <v>4500</v>
      </c>
      <c r="D20" s="5" t="s">
        <v>15</v>
      </c>
      <c r="E20" s="6">
        <v>6200</v>
      </c>
      <c r="G20" s="5" t="s">
        <v>12</v>
      </c>
      <c r="H20" s="16">
        <v>0.05</v>
      </c>
      <c r="J20" s="38">
        <f>SUM(J18:J19)</f>
        <v>24522.862386849316</v>
      </c>
      <c r="K20" s="3"/>
      <c r="L20" s="3"/>
      <c r="M20" s="8"/>
    </row>
    <row r="21" spans="1:8" ht="12.75">
      <c r="A21" s="7">
        <v>0.04</v>
      </c>
      <c r="B21" s="8">
        <f>B20*A21</f>
        <v>180</v>
      </c>
      <c r="D21" s="9" t="s">
        <v>11</v>
      </c>
      <c r="E21" s="8">
        <v>150</v>
      </c>
      <c r="G21" s="9"/>
      <c r="H21" s="10"/>
    </row>
    <row r="22" spans="1:8" ht="12.75">
      <c r="A22" s="9"/>
      <c r="B22" s="10">
        <f>SUM(B20:B21)</f>
        <v>4680</v>
      </c>
      <c r="D22" s="9"/>
      <c r="E22" s="10">
        <f>SUM(E20:E21)</f>
        <v>6350</v>
      </c>
      <c r="G22" s="9" t="s">
        <v>16</v>
      </c>
      <c r="H22" s="10">
        <f>3800*(1-H20)</f>
        <v>3610</v>
      </c>
    </row>
    <row r="23" spans="1:15" ht="12.75">
      <c r="A23" s="9" t="s">
        <v>9</v>
      </c>
      <c r="B23" s="8">
        <v>150</v>
      </c>
      <c r="D23" s="7">
        <v>0.22</v>
      </c>
      <c r="E23" s="15">
        <f>E22*D23</f>
        <v>1397</v>
      </c>
      <c r="G23" s="7">
        <v>0.1</v>
      </c>
      <c r="H23" s="8">
        <f>H22*G23</f>
        <v>361</v>
      </c>
      <c r="J23" s="49" t="s">
        <v>20</v>
      </c>
      <c r="K23" s="49" t="s">
        <v>21</v>
      </c>
      <c r="L23" s="49" t="s">
        <v>22</v>
      </c>
      <c r="M23" s="49" t="s">
        <v>23</v>
      </c>
      <c r="O23" s="22" t="s">
        <v>24</v>
      </c>
    </row>
    <row r="24" spans="1:15" ht="13.5" thickBot="1">
      <c r="A24" s="9"/>
      <c r="B24" s="14">
        <f>SUM(B22:B23)</f>
        <v>4830</v>
      </c>
      <c r="D24" s="9"/>
      <c r="E24" s="14">
        <f>SUM(E22:E23)</f>
        <v>7747</v>
      </c>
      <c r="G24" s="9"/>
      <c r="H24" s="14">
        <f>SUM(H22:H23)</f>
        <v>3971</v>
      </c>
      <c r="J24" s="50">
        <v>4830</v>
      </c>
      <c r="K24" s="51">
        <v>42057</v>
      </c>
      <c r="L24" s="52">
        <f>O$24-K24</f>
        <v>189</v>
      </c>
      <c r="M24" s="50">
        <f>J24*L24</f>
        <v>912870</v>
      </c>
      <c r="O24" s="48">
        <v>42246</v>
      </c>
    </row>
    <row r="25" spans="1:13" ht="13.5" thickTop="1">
      <c r="A25" s="9"/>
      <c r="B25" s="10"/>
      <c r="D25" s="9"/>
      <c r="E25" s="10"/>
      <c r="G25" s="9"/>
      <c r="H25" s="10"/>
      <c r="J25" s="53">
        <v>7747</v>
      </c>
      <c r="K25" s="54">
        <v>42247</v>
      </c>
      <c r="L25" s="52">
        <f>O$24-K25</f>
        <v>-1</v>
      </c>
      <c r="M25" s="50">
        <f>J25*L25</f>
        <v>-7747</v>
      </c>
    </row>
    <row r="26" spans="1:13" ht="12.75">
      <c r="A26" s="12" t="s">
        <v>10</v>
      </c>
      <c r="B26" s="13">
        <v>42057</v>
      </c>
      <c r="D26" s="12" t="s">
        <v>10</v>
      </c>
      <c r="E26" s="13">
        <f>A6+90</f>
        <v>42247</v>
      </c>
      <c r="G26" s="12" t="s">
        <v>10</v>
      </c>
      <c r="H26" s="13">
        <f>A7+45</f>
        <v>42245</v>
      </c>
      <c r="J26" s="53">
        <v>3971</v>
      </c>
      <c r="K26" s="54">
        <v>42245</v>
      </c>
      <c r="L26" s="52">
        <f>O$24-K26</f>
        <v>1</v>
      </c>
      <c r="M26" s="50">
        <f>J26*L26</f>
        <v>3971</v>
      </c>
    </row>
    <row r="27" spans="10:13" ht="12.75">
      <c r="J27" s="56">
        <v>8520.48</v>
      </c>
      <c r="K27" s="57">
        <v>42328</v>
      </c>
      <c r="L27" s="52">
        <f>O$24-K27</f>
        <v>-82</v>
      </c>
      <c r="M27" s="59">
        <f>J27*L27</f>
        <v>-698679.36</v>
      </c>
    </row>
    <row r="28" spans="1:13" ht="12.75">
      <c r="A28" s="5" t="s">
        <v>17</v>
      </c>
      <c r="B28" s="17">
        <v>0.03</v>
      </c>
      <c r="C28" s="16">
        <v>0.1</v>
      </c>
      <c r="J28" s="60">
        <f>SUM(J24:J27)</f>
        <v>25068.48</v>
      </c>
      <c r="K28" s="61"/>
      <c r="L28" s="61"/>
      <c r="M28" s="62">
        <f>SUM(M24:M27)</f>
        <v>210414.64</v>
      </c>
    </row>
    <row r="29" spans="1:13" ht="12.75">
      <c r="A29" s="9"/>
      <c r="B29" s="18"/>
      <c r="C29" s="10"/>
      <c r="J29" s="56">
        <f>M28*4/36500</f>
        <v>23.05913863013699</v>
      </c>
      <c r="K29" s="61"/>
      <c r="L29" s="61"/>
      <c r="M29" s="63"/>
    </row>
    <row r="30" spans="1:13" ht="12.75">
      <c r="A30" s="9" t="s">
        <v>18</v>
      </c>
      <c r="B30" s="18"/>
      <c r="C30" s="19">
        <f>8000*(1-B28)*(1-C28)</f>
        <v>6984</v>
      </c>
      <c r="J30" s="64">
        <f>SUM(J28:J29)</f>
        <v>25091.539138630138</v>
      </c>
      <c r="K30" s="65"/>
      <c r="L30" s="65"/>
      <c r="M30" s="66"/>
    </row>
    <row r="31" spans="1:3" ht="12.75">
      <c r="A31" s="9" t="s">
        <v>19</v>
      </c>
      <c r="B31" s="20">
        <v>0.22</v>
      </c>
      <c r="C31" s="8">
        <f>C30*B31</f>
        <v>1536.48</v>
      </c>
    </row>
    <row r="32" spans="1:3" ht="13.5" thickBot="1">
      <c r="A32" s="9"/>
      <c r="B32" s="18"/>
      <c r="C32" s="23">
        <f>SUM(C30:C31)</f>
        <v>8520.48</v>
      </c>
    </row>
    <row r="33" spans="1:16" ht="13.5" thickTop="1">
      <c r="A33" s="9"/>
      <c r="B33" s="18"/>
      <c r="C33" s="10"/>
      <c r="J33" s="67" t="s">
        <v>20</v>
      </c>
      <c r="K33" s="67" t="s">
        <v>21</v>
      </c>
      <c r="L33" s="67" t="s">
        <v>22</v>
      </c>
      <c r="M33" s="67" t="s">
        <v>30</v>
      </c>
      <c r="N33" s="67" t="s">
        <v>23</v>
      </c>
      <c r="O33" s="43"/>
      <c r="P33" s="18"/>
    </row>
    <row r="34" spans="1:16" ht="12.75">
      <c r="A34" s="9" t="s">
        <v>10</v>
      </c>
      <c r="B34" s="18"/>
      <c r="C34" s="21">
        <v>42328</v>
      </c>
      <c r="J34" s="50">
        <v>4830</v>
      </c>
      <c r="K34" s="51">
        <v>42057</v>
      </c>
      <c r="L34" s="52">
        <f>P$34-K34</f>
        <v>-18</v>
      </c>
      <c r="M34" s="52">
        <f>L34</f>
        <v>-18</v>
      </c>
      <c r="N34" s="50">
        <f>J34*M34</f>
        <v>-86940</v>
      </c>
      <c r="P34" s="2">
        <v>42039</v>
      </c>
    </row>
    <row r="35" spans="1:14" ht="12.75">
      <c r="A35" s="12"/>
      <c r="B35" s="3"/>
      <c r="C35" s="8"/>
      <c r="J35" s="53">
        <v>7747</v>
      </c>
      <c r="K35" s="54">
        <v>42247</v>
      </c>
      <c r="L35" s="52">
        <f>P$34-K35</f>
        <v>-208</v>
      </c>
      <c r="M35" s="55">
        <f>L35-1</f>
        <v>-209</v>
      </c>
      <c r="N35" s="50">
        <f>J35*M35</f>
        <v>-1619123</v>
      </c>
    </row>
    <row r="36" spans="10:14" ht="12.75">
      <c r="J36" s="53">
        <v>3971</v>
      </c>
      <c r="K36" s="54">
        <v>42245</v>
      </c>
      <c r="L36" s="52">
        <f>P$34-K36</f>
        <v>-206</v>
      </c>
      <c r="M36" s="55">
        <f>L36-1</f>
        <v>-207</v>
      </c>
      <c r="N36" s="50">
        <f>J36*M36</f>
        <v>-821997</v>
      </c>
    </row>
    <row r="37" spans="10:14" ht="12.75">
      <c r="J37" s="56">
        <v>8520.48</v>
      </c>
      <c r="K37" s="57">
        <v>42328</v>
      </c>
      <c r="L37" s="52">
        <f>P$34-K37</f>
        <v>-289</v>
      </c>
      <c r="M37" s="58">
        <f>L37-1</f>
        <v>-290</v>
      </c>
      <c r="N37" s="59">
        <f>J37*M37</f>
        <v>-2470939.1999999997</v>
      </c>
    </row>
    <row r="38" spans="10:14" ht="12.75">
      <c r="J38" s="60">
        <f>SUM(J34:J37)</f>
        <v>25068.48</v>
      </c>
      <c r="K38" s="61"/>
      <c r="L38" s="61"/>
      <c r="M38" s="62"/>
      <c r="N38" s="62">
        <f>SUM(N34:N37)</f>
        <v>-4998999.199999999</v>
      </c>
    </row>
    <row r="39" spans="10:14" ht="12.75">
      <c r="J39" s="56">
        <f>N38*4/36600</f>
        <v>-546.3387103825136</v>
      </c>
      <c r="K39" s="61"/>
      <c r="L39" s="61"/>
      <c r="M39" s="63"/>
      <c r="N39" s="63"/>
    </row>
    <row r="40" spans="1:14" ht="12.75">
      <c r="A40" s="40"/>
      <c r="B40" s="40"/>
      <c r="C40" s="40"/>
      <c r="D40" s="40"/>
      <c r="J40" s="64">
        <f>SUM(J38:J39)</f>
        <v>24522.141289617484</v>
      </c>
      <c r="K40" s="65"/>
      <c r="L40" s="65"/>
      <c r="M40" s="66"/>
      <c r="N40" s="66"/>
    </row>
    <row r="41" spans="1:4" ht="12.75">
      <c r="A41" s="18"/>
      <c r="B41" s="25"/>
      <c r="C41" s="26"/>
      <c r="D41" s="18"/>
    </row>
    <row r="42" spans="1:4" ht="12.75">
      <c r="A42" s="18"/>
      <c r="B42" s="25"/>
      <c r="C42" s="26"/>
      <c r="D42" s="18"/>
    </row>
    <row r="43" spans="1:13" ht="12.75">
      <c r="A43" s="18"/>
      <c r="B43" s="25"/>
      <c r="C43" s="26"/>
      <c r="D43" s="18"/>
      <c r="J43" s="24" t="s">
        <v>20</v>
      </c>
      <c r="K43" s="24" t="s">
        <v>21</v>
      </c>
      <c r="L43" s="24" t="s">
        <v>22</v>
      </c>
      <c r="M43" s="24" t="s">
        <v>23</v>
      </c>
    </row>
    <row r="44" spans="1:13" ht="12.75">
      <c r="A44" s="41"/>
      <c r="B44" s="25"/>
      <c r="C44" s="26"/>
      <c r="D44" s="18"/>
      <c r="J44" s="27">
        <v>4830</v>
      </c>
      <c r="K44" s="33">
        <v>42057</v>
      </c>
      <c r="L44" s="30" t="s">
        <v>26</v>
      </c>
      <c r="M44" s="27"/>
    </row>
    <row r="45" spans="1:13" ht="12.75">
      <c r="A45" s="42"/>
      <c r="B45" s="18"/>
      <c r="C45" s="18"/>
      <c r="D45" s="42"/>
      <c r="J45" s="28">
        <v>3971</v>
      </c>
      <c r="K45" s="34">
        <v>42245</v>
      </c>
      <c r="L45" s="31">
        <f>K45-K$44</f>
        <v>188</v>
      </c>
      <c r="M45" s="28">
        <f>J45*L45</f>
        <v>746548</v>
      </c>
    </row>
    <row r="46" spans="1:13" ht="12.75">
      <c r="A46" s="41"/>
      <c r="B46" s="18"/>
      <c r="C46" s="18"/>
      <c r="D46" s="18"/>
      <c r="J46" s="28">
        <v>7747</v>
      </c>
      <c r="K46" s="34">
        <v>42247</v>
      </c>
      <c r="L46" s="31">
        <f>K46-K$44</f>
        <v>190</v>
      </c>
      <c r="M46" s="28">
        <f>J46*L46</f>
        <v>1471930</v>
      </c>
    </row>
    <row r="47" spans="1:13" ht="12.75">
      <c r="A47" s="42"/>
      <c r="B47" s="18"/>
      <c r="C47" s="18"/>
      <c r="D47" s="18"/>
      <c r="J47" s="36">
        <v>8520.48</v>
      </c>
      <c r="K47" s="35">
        <v>42328</v>
      </c>
      <c r="L47" s="31">
        <f>K47-K$44</f>
        <v>271</v>
      </c>
      <c r="M47" s="29">
        <f>J47*L47</f>
        <v>2309050.08</v>
      </c>
    </row>
    <row r="48" spans="10:13" ht="12.75">
      <c r="J48" s="37">
        <f>SUM(J44:J47)</f>
        <v>25068.48</v>
      </c>
      <c r="K48" s="18"/>
      <c r="L48" s="18"/>
      <c r="M48" s="11">
        <f>SUM(M45:M47)</f>
        <v>4527528.08</v>
      </c>
    </row>
    <row r="49" spans="10:13" ht="12.75">
      <c r="J49" s="41"/>
      <c r="K49" s="18"/>
      <c r="L49" s="18"/>
      <c r="M49" s="18"/>
    </row>
    <row r="50" spans="10:13" ht="12.75">
      <c r="J50" s="42" t="s">
        <v>22</v>
      </c>
      <c r="K50" s="26">
        <f>M48/J48</f>
        <v>180.60640613232235</v>
      </c>
      <c r="L50" s="18"/>
      <c r="M50" s="18"/>
    </row>
    <row r="51" spans="10:11" ht="12.75">
      <c r="J51" s="4" t="s">
        <v>27</v>
      </c>
      <c r="K51" s="2">
        <f>K44+K50</f>
        <v>42237.60640613232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giuseppinamiro2</cp:lastModifiedBy>
  <cp:lastPrinted>2015-02-12T16:12:49Z</cp:lastPrinted>
  <dcterms:created xsi:type="dcterms:W3CDTF">2015-02-12T16:11:53Z</dcterms:created>
  <dcterms:modified xsi:type="dcterms:W3CDTF">2015-02-13T10:35:57Z</dcterms:modified>
  <cp:category/>
  <cp:version/>
  <cp:contentType/>
  <cp:contentStatus/>
</cp:coreProperties>
</file>